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060" windowHeight="9180" activeTab="0"/>
  </bookViews>
  <sheets>
    <sheet name="Gause Ex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solver_adj" localSheetId="0" hidden="1">'Gause Exp'!$G$1:$H$1</definedName>
    <definedName name="solver_lin" localSheetId="0" hidden="1">0</definedName>
    <definedName name="solver_num" localSheetId="0" hidden="1">0</definedName>
    <definedName name="solver_opt" localSheetId="0" hidden="1">'Gause Exp'!$H$7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<sst xmlns="http://schemas.openxmlformats.org/spreadsheetml/2006/main" count="17" uniqueCount="15">
  <si>
    <t>Gause Experiment - S. cerevisiae</t>
  </si>
  <si>
    <t>Time (orig)</t>
  </si>
  <si>
    <t>Time (adj)</t>
  </si>
  <si>
    <t>Volume</t>
  </si>
  <si>
    <t>t</t>
  </si>
  <si>
    <t>n</t>
  </si>
  <si>
    <t>Vol (data)</t>
  </si>
  <si>
    <t>Maltusian</t>
  </si>
  <si>
    <t>Sq Error</t>
  </si>
  <si>
    <t>Log(Volume)</t>
  </si>
  <si>
    <t>Parameters (P0,r) =</t>
  </si>
  <si>
    <t>Sum Square Error =</t>
  </si>
  <si>
    <t>Log Fit</t>
  </si>
  <si>
    <t>Nonlinear</t>
  </si>
  <si>
    <t>2 Data 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</si>
</sst>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2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the Gause Data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71"/>
          <c:w val="0.909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'Gause Exp'!$B$3:$B$16</c:f>
              <c:numCache/>
            </c:numRef>
          </c:xVal>
          <c:yVal>
            <c:numRef>
              <c:f>'Gause Exp'!$C$3:$C$16</c:f>
              <c:numCache/>
            </c:numRef>
          </c:yVal>
          <c:smooth val="0"/>
        </c:ser>
        <c:axId val="14668922"/>
        <c:axId val="64911435"/>
      </c:scatterChart>
      <c:valAx>
        <c:axId val="14668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(hours)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11435"/>
        <c:crosses val="autoZero"/>
        <c:crossBetween val="midCat"/>
        <c:dispUnits/>
      </c:valAx>
      <c:valAx>
        <c:axId val="6491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S. cerevisiae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68922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Exponential Fit to 4 Data Points</a:t>
            </a:r>
          </a:p>
        </c:rich>
      </c:tx>
      <c:layout>
        <c:manualLayout>
          <c:xMode val="factor"/>
          <c:yMode val="factor"/>
          <c:x val="0.00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74"/>
          <c:w val="0.9265"/>
          <c:h val="0.90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for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= 0.6045e</a:t>
                    </a:r>
                    <a:r>
                      <a:rPr lang="en-US" cap="none" sz="1200" b="1" i="0" u="none" baseline="30000">
                        <a:latin typeface="Arial"/>
                        <a:ea typeface="Arial"/>
                        <a:cs typeface="Arial"/>
                      </a:rPr>
                      <a:t>0.1345</a:t>
                    </a:r>
                    <a:r>
                      <a:rPr lang="en-US" cap="none" sz="1200" b="1" i="1" u="none" baseline="30000">
                        <a:latin typeface="Arial"/>
                        <a:ea typeface="Arial"/>
                        <a:cs typeface="Arial"/>
                      </a:rPr>
                      <a:t>n</a:t>
                    </a:r>
                  </a:p>
                </c:rich>
              </c:tx>
              <c:numFmt formatCode="General" sourceLinked="1"/>
              <c:spPr>
                <a:solidFill>
                  <a:srgbClr val="FFFFC0"/>
                </a:solidFill>
                <a:ln w="3175">
                  <a:noFill/>
                </a:ln>
              </c:spPr>
            </c:trendlineLbl>
          </c:trendline>
          <c:xVal>
            <c:numRef>
              <c:f>'Gause Exp'!$E$3:$E$6</c:f>
              <c:numCache/>
            </c:numRef>
          </c:xVal>
          <c:yVal>
            <c:numRef>
              <c:f>'Gause Exp'!$F$3:$F$6</c:f>
              <c:numCache/>
            </c:numRef>
          </c:yVal>
          <c:smooth val="0"/>
        </c:ser>
        <c:axId val="47332004"/>
        <c:axId val="23334853"/>
      </c:scatterChart>
      <c:valAx>
        <c:axId val="4733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34853"/>
        <c:crosses val="autoZero"/>
        <c:crossBetween val="midCat"/>
        <c:dispUnits/>
      </c:valAx>
      <c:valAx>
        <c:axId val="2333485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S. cerevisiae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2004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Linear Log Fit to 4 Data Points</a:t>
            </a:r>
          </a:p>
        </c:rich>
      </c:tx>
      <c:layout>
        <c:manualLayout>
          <c:xMode val="factor"/>
          <c:yMode val="factor"/>
          <c:x val="0.002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5025"/>
          <c:w val="0.9075"/>
          <c:h val="0.75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ln(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V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) = 0.1345</a:t>
                    </a:r>
                    <a:r>
                      <a:rPr lang="en-US" cap="none" sz="1200" b="1" i="1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 - 0.5034</a:t>
                    </a:r>
                  </a:p>
                </c:rich>
              </c:tx>
              <c:numFmt formatCode="General" sourceLinked="1"/>
              <c:spPr>
                <a:solidFill>
                  <a:srgbClr val="69FFFF"/>
                </a:solidFill>
                <a:ln w="3175">
                  <a:noFill/>
                </a:ln>
              </c:spPr>
            </c:trendlineLbl>
          </c:trendline>
          <c:xVal>
            <c:numRef>
              <c:f>'Gause Exp'!$J$3:$J$6</c:f>
              <c:numCache/>
            </c:numRef>
          </c:xVal>
          <c:yVal>
            <c:numRef>
              <c:f>'Gause Exp'!$K$3:$K$6</c:f>
              <c:numCache/>
            </c:numRef>
          </c:yVal>
          <c:smooth val="0"/>
        </c:ser>
        <c:axId val="8687086"/>
        <c:axId val="11074911"/>
      </c:scatterChart>
      <c:valAx>
        <c:axId val="868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4911"/>
        <c:crosses val="autoZero"/>
        <c:crossBetween val="midCat"/>
        <c:dispUnits/>
      </c:valAx>
      <c:valAx>
        <c:axId val="11074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ln(Volume)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 val="autoZero"/>
        <c:crossBetween val="midCat"/>
        <c:dispUnits/>
      </c:valAx>
      <c:spPr>
        <a:solidFill>
          <a:srgbClr val="69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Malthusian Growth Models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325"/>
          <c:w val="0.936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'Gause Exp'!$S$2:$S$10</c:f>
              <c:numCache/>
            </c:numRef>
          </c:xVal>
          <c:yVal>
            <c:numRef>
              <c:f>'Gause Exp'!$T$2:$T$10</c:f>
              <c:numCache/>
            </c:numRef>
          </c:yVal>
          <c:smooth val="0"/>
        </c:ser>
        <c:ser>
          <c:idx val="1"/>
          <c:order val="1"/>
          <c:tx>
            <c:v>Algebraic Fit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'Gause Exp'!$N$2:$N$26</c:f>
              <c:numCache/>
            </c:numRef>
          </c:xVal>
          <c:yVal>
            <c:numRef>
              <c:f>'Gause Exp'!$O$2:$O$26</c:f>
              <c:numCache/>
            </c:numRef>
          </c:yVal>
          <c:smooth val="0"/>
        </c:ser>
        <c:ser>
          <c:idx val="2"/>
          <c:order val="2"/>
          <c:tx>
            <c:v>Log Linear Fit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'Gause Exp'!$N$2:$N$26</c:f>
              <c:numCache/>
            </c:numRef>
          </c:xVal>
          <c:yVal>
            <c:numRef>
              <c:f>'Gause Exp'!$P$2:$P$26</c:f>
              <c:numCache/>
            </c:numRef>
          </c:yVal>
          <c:smooth val="0"/>
        </c:ser>
        <c:ser>
          <c:idx val="3"/>
          <c:order val="3"/>
          <c:tx>
            <c:v>Nonlinear Fit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'Gause Exp'!$N$2:$N$26</c:f>
              <c:numCache/>
            </c:numRef>
          </c:xVal>
          <c:yVal>
            <c:numRef>
              <c:f>'Gause Exp'!$Q$2:$Q$26</c:f>
              <c:numCache/>
            </c:numRef>
          </c:yVal>
          <c:smooth val="0"/>
        </c:ser>
        <c:axId val="32565336"/>
        <c:axId val="24652569"/>
      </c:scatterChart>
      <c:valAx>
        <c:axId val="32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(1/2 hours)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crossBetween val="midCat"/>
        <c:dispUnits/>
      </c:valAx>
      <c:valAx>
        <c:axId val="24652569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of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S. cerevisiae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6533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5"/>
          <c:y val="0.64"/>
        </c:manualLayout>
      </c:layout>
      <c:overlay val="0"/>
      <c:spPr>
        <a:solidFill>
          <a:srgbClr val="CCFFCC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114300</xdr:rowOff>
    </xdr:from>
    <xdr:to>
      <xdr:col>7</xdr:col>
      <xdr:colOff>152400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38100" y="2705100"/>
        <a:ext cx="43815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11</xdr:row>
      <xdr:rowOff>76200</xdr:rowOff>
    </xdr:from>
    <xdr:to>
      <xdr:col>11</xdr:col>
      <xdr:colOff>266700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2609850" y="1857375"/>
        <a:ext cx="43624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7</xdr:row>
      <xdr:rowOff>114300</xdr:rowOff>
    </xdr:from>
    <xdr:to>
      <xdr:col>16</xdr:col>
      <xdr:colOff>104775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5448300" y="1247775"/>
        <a:ext cx="44100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133350</xdr:colOff>
      <xdr:row>11</xdr:row>
      <xdr:rowOff>123825</xdr:rowOff>
    </xdr:from>
    <xdr:to>
      <xdr:col>25</xdr:col>
      <xdr:colOff>419100</xdr:colOff>
      <xdr:row>36</xdr:row>
      <xdr:rowOff>76200</xdr:rowOff>
    </xdr:to>
    <xdr:graphicFrame>
      <xdr:nvGraphicFramePr>
        <xdr:cNvPr id="4" name="Chart 4"/>
        <xdr:cNvGraphicFramePr/>
      </xdr:nvGraphicFramePr>
      <xdr:xfrm>
        <a:off x="10496550" y="1905000"/>
        <a:ext cx="51625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D9" sqref="D9"/>
    </sheetView>
  </sheetViews>
  <sheetFormatPr defaultColWidth="9.140625" defaultRowHeight="12.75"/>
  <sheetData>
    <row r="1" spans="1:17" ht="12.75">
      <c r="A1" t="s">
        <v>0</v>
      </c>
      <c r="E1" t="s">
        <v>10</v>
      </c>
      <c r="G1">
        <v>0.6949136101612243</v>
      </c>
      <c r="H1">
        <v>0.13377336816631472</v>
      </c>
      <c r="N1" t="s">
        <v>5</v>
      </c>
      <c r="O1" t="s">
        <v>14</v>
      </c>
      <c r="P1" t="s">
        <v>12</v>
      </c>
      <c r="Q1" t="s">
        <v>13</v>
      </c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/>
      <c r="J2" s="1" t="s">
        <v>5</v>
      </c>
      <c r="K2" s="2" t="s">
        <v>9</v>
      </c>
      <c r="N2">
        <v>0</v>
      </c>
      <c r="O2">
        <f>0.37*(1.1695)^N2</f>
        <v>0.37</v>
      </c>
      <c r="P2">
        <f>0.6045*(1.144)^N2</f>
        <v>0.6045</v>
      </c>
      <c r="Q2">
        <f>$G$1*(1+$H$1)^N2</f>
        <v>0.6949136101612243</v>
      </c>
      <c r="S2">
        <f>B3*2</f>
        <v>0</v>
      </c>
      <c r="T2">
        <v>0.37</v>
      </c>
    </row>
    <row r="3" spans="1:20" ht="12.75">
      <c r="A3">
        <v>6</v>
      </c>
      <c r="B3">
        <f>A3-6</f>
        <v>0</v>
      </c>
      <c r="C3">
        <v>0.37</v>
      </c>
      <c r="D3">
        <f>B3</f>
        <v>0</v>
      </c>
      <c r="E3">
        <v>0</v>
      </c>
      <c r="F3">
        <v>0.37</v>
      </c>
      <c r="G3">
        <f>$G$1*(1+$H$1)^E3</f>
        <v>0.6949136101612243</v>
      </c>
      <c r="H3">
        <f>(F3-G3)^2</f>
        <v>0.10556885406800005</v>
      </c>
      <c r="J3">
        <v>0</v>
      </c>
      <c r="K3">
        <f>LN(F3)</f>
        <v>-0.9942522733438669</v>
      </c>
      <c r="N3">
        <f>N2+1</f>
        <v>1</v>
      </c>
      <c r="O3">
        <f>0.37*(1.1695)^N3</f>
        <v>0.432715</v>
      </c>
      <c r="P3">
        <f>0.6045*(1.144)^N3</f>
        <v>0.6915479999999999</v>
      </c>
      <c r="Q3">
        <f>$G$1*(1+$H$1)^N3</f>
        <v>0.7878745443771047</v>
      </c>
      <c r="S3">
        <f aca="true" t="shared" si="0" ref="S3:S10">B4*2</f>
        <v>3</v>
      </c>
      <c r="T3">
        <v>1.63</v>
      </c>
    </row>
    <row r="4" spans="1:20" ht="12.75">
      <c r="A4">
        <v>7.5</v>
      </c>
      <c r="B4">
        <f aca="true" t="shared" si="1" ref="B4:B16">A4-6</f>
        <v>1.5</v>
      </c>
      <c r="C4">
        <v>1.63</v>
      </c>
      <c r="D4">
        <f>B4</f>
        <v>1.5</v>
      </c>
      <c r="E4">
        <v>3</v>
      </c>
      <c r="F4">
        <v>1.63</v>
      </c>
      <c r="G4">
        <f>$G$1*(1+$H$1)^E4</f>
        <v>1.0127670697530695</v>
      </c>
      <c r="H4">
        <f>(F4-G4)^2</f>
        <v>0.38097649018121205</v>
      </c>
      <c r="J4">
        <v>3</v>
      </c>
      <c r="K4">
        <f>LN(F4)</f>
        <v>0.4885800148186709</v>
      </c>
      <c r="N4">
        <f aca="true" t="shared" si="2" ref="N4:N22">N3+1</f>
        <v>2</v>
      </c>
      <c r="O4">
        <f>0.37*(1.1695)^N4</f>
        <v>0.5060601925</v>
      </c>
      <c r="P4">
        <f>0.6045*(1.144)^N4</f>
        <v>0.7911309119999999</v>
      </c>
      <c r="Q4">
        <f>$G$1*(1+$H$1)^N4</f>
        <v>0.8932711758709305</v>
      </c>
      <c r="S4">
        <f t="shared" si="0"/>
        <v>18</v>
      </c>
      <c r="T4">
        <v>6.2</v>
      </c>
    </row>
    <row r="5" spans="1:20" ht="12.75">
      <c r="A5">
        <v>15</v>
      </c>
      <c r="B5">
        <f t="shared" si="1"/>
        <v>9</v>
      </c>
      <c r="C5">
        <v>6.2</v>
      </c>
      <c r="D5">
        <f>B5</f>
        <v>9</v>
      </c>
      <c r="E5">
        <v>18</v>
      </c>
      <c r="F5">
        <v>6.2</v>
      </c>
      <c r="G5">
        <f>$G$1*(1+$H$1)^E5</f>
        <v>6.658913027996118</v>
      </c>
      <c r="H5">
        <f>(F5-G5)^2</f>
        <v>0.21060116726456599</v>
      </c>
      <c r="J5">
        <v>18</v>
      </c>
      <c r="K5">
        <f>LN(F5)</f>
        <v>1.824549292051046</v>
      </c>
      <c r="N5">
        <f t="shared" si="2"/>
        <v>3</v>
      </c>
      <c r="O5">
        <f>0.37*(1.1695)^N5</f>
        <v>0.59183739512875</v>
      </c>
      <c r="P5">
        <f>0.6045*(1.144)^N5</f>
        <v>0.9050537633279997</v>
      </c>
      <c r="Q5">
        <f>$G$1*(1+$H$1)^N5</f>
        <v>1.0127670697530695</v>
      </c>
      <c r="S5">
        <f t="shared" si="0"/>
        <v>20</v>
      </c>
      <c r="T5">
        <v>8.87</v>
      </c>
    </row>
    <row r="6" spans="1:20" ht="12.75">
      <c r="A6">
        <v>16</v>
      </c>
      <c r="B6">
        <f t="shared" si="1"/>
        <v>10</v>
      </c>
      <c r="C6">
        <v>8.87</v>
      </c>
      <c r="D6">
        <f>B6</f>
        <v>10</v>
      </c>
      <c r="E6">
        <v>20</v>
      </c>
      <c r="F6">
        <v>8.87</v>
      </c>
      <c r="G6">
        <f>$G$1*(1+$H$1)^E6</f>
        <v>8.559646815897489</v>
      </c>
      <c r="H6">
        <f>(F6-G6)^2</f>
        <v>0.09631909888256661</v>
      </c>
      <c r="J6">
        <v>20</v>
      </c>
      <c r="K6">
        <f>LN(F6)</f>
        <v>2.182674796321488</v>
      </c>
      <c r="N6">
        <f t="shared" si="2"/>
        <v>4</v>
      </c>
      <c r="O6">
        <f>0.37*(1.1695)^N6</f>
        <v>0.692153833603073</v>
      </c>
      <c r="P6">
        <f>0.6045*(1.144)^N6</f>
        <v>1.0353815052472315</v>
      </c>
      <c r="Q6">
        <f>$G$1*(1+$H$1)^N6</f>
        <v>1.1482483318418666</v>
      </c>
      <c r="S6">
        <f t="shared" si="0"/>
        <v>36</v>
      </c>
      <c r="T6">
        <v>10.66</v>
      </c>
    </row>
    <row r="7" spans="1:20" ht="12.75">
      <c r="A7">
        <v>24</v>
      </c>
      <c r="B7">
        <f t="shared" si="1"/>
        <v>18</v>
      </c>
      <c r="C7">
        <v>10.66</v>
      </c>
      <c r="F7" t="s">
        <v>11</v>
      </c>
      <c r="H7">
        <f>SUM(H3:H6)</f>
        <v>0.7934656103963447</v>
      </c>
      <c r="N7">
        <f t="shared" si="2"/>
        <v>5</v>
      </c>
      <c r="O7">
        <f>0.37*(1.1695)^N7</f>
        <v>0.8094739083987939</v>
      </c>
      <c r="P7">
        <f>0.6045*(1.144)^N7</f>
        <v>1.1844764420028326</v>
      </c>
      <c r="Q7">
        <f>$G$1*(1+$H$1)^N7</f>
        <v>1.3018533786837052</v>
      </c>
      <c r="S7">
        <f t="shared" si="0"/>
        <v>36</v>
      </c>
      <c r="T7">
        <v>10.97</v>
      </c>
    </row>
    <row r="8" spans="1:20" ht="12.75">
      <c r="A8">
        <v>24</v>
      </c>
      <c r="B8">
        <f t="shared" si="1"/>
        <v>18</v>
      </c>
      <c r="C8">
        <v>10.97</v>
      </c>
      <c r="N8">
        <f t="shared" si="2"/>
        <v>6</v>
      </c>
      <c r="O8">
        <f>0.37*(1.1695)^N8</f>
        <v>0.9466797358723894</v>
      </c>
      <c r="P8">
        <f>0.6045*(1.144)^N8</f>
        <v>1.3550410496512406</v>
      </c>
      <c r="Q8">
        <f>$G$1*(1+$H$1)^N8</f>
        <v>1.4760066900089213</v>
      </c>
      <c r="S8">
        <f t="shared" si="0"/>
        <v>46</v>
      </c>
      <c r="T8">
        <v>12.5</v>
      </c>
    </row>
    <row r="9" spans="1:20" ht="12.75">
      <c r="A9">
        <v>29</v>
      </c>
      <c r="B9">
        <f t="shared" si="1"/>
        <v>23</v>
      </c>
      <c r="C9">
        <v>12.5</v>
      </c>
      <c r="N9">
        <f t="shared" si="2"/>
        <v>7</v>
      </c>
      <c r="O9">
        <f>0.37*(1.1695)^N9</f>
        <v>1.1071419511027596</v>
      </c>
      <c r="P9">
        <f>0.6045*(1.144)^N9</f>
        <v>1.550166960801019</v>
      </c>
      <c r="Q9">
        <f>$G$1*(1+$H$1)^N9</f>
        <v>1.6734570763674284</v>
      </c>
      <c r="S9">
        <f t="shared" si="0"/>
        <v>51</v>
      </c>
      <c r="T9">
        <v>12.6</v>
      </c>
    </row>
    <row r="10" spans="1:20" ht="12.75">
      <c r="A10">
        <v>31.5</v>
      </c>
      <c r="B10">
        <f t="shared" si="1"/>
        <v>25.5</v>
      </c>
      <c r="C10">
        <v>12.6</v>
      </c>
      <c r="N10">
        <f t="shared" si="2"/>
        <v>8</v>
      </c>
      <c r="O10">
        <f>0.37*(1.1695)^N10</f>
        <v>1.2948025118146773</v>
      </c>
      <c r="P10">
        <f>0.6045*(1.144)^N10</f>
        <v>1.7733910031563653</v>
      </c>
      <c r="Q10">
        <f>$G$1*(1+$H$1)^N10</f>
        <v>1.8973210659548532</v>
      </c>
      <c r="S10">
        <f t="shared" si="0"/>
        <v>54</v>
      </c>
      <c r="T10">
        <v>12.9</v>
      </c>
    </row>
    <row r="11" spans="1:17" ht="12.75">
      <c r="A11">
        <v>33</v>
      </c>
      <c r="B11">
        <f t="shared" si="1"/>
        <v>27</v>
      </c>
      <c r="C11">
        <v>12.9</v>
      </c>
      <c r="N11">
        <f t="shared" si="2"/>
        <v>9</v>
      </c>
      <c r="O11">
        <f>0.37*(1.1695)^N11</f>
        <v>1.514271537567265</v>
      </c>
      <c r="P11">
        <f>0.6045*(1.144)^N11</f>
        <v>2.0287593076108816</v>
      </c>
      <c r="Q11">
        <f>$G$1*(1+$H$1)^N11</f>
        <v>2.1511320954405364</v>
      </c>
    </row>
    <row r="12" spans="1:17" ht="12.75">
      <c r="A12">
        <v>40</v>
      </c>
      <c r="B12">
        <f t="shared" si="1"/>
        <v>34</v>
      </c>
      <c r="C12">
        <v>13.27</v>
      </c>
      <c r="N12">
        <f t="shared" si="2"/>
        <v>10</v>
      </c>
      <c r="O12">
        <f>0.37*(1.1695)^N12</f>
        <v>1.7709405631849164</v>
      </c>
      <c r="P12">
        <f>0.6045*(1.144)^N12</f>
        <v>2.3209006479068486</v>
      </c>
      <c r="Q12">
        <f>$G$1*(1+$H$1)^N12</f>
        <v>2.4388962812182795</v>
      </c>
    </row>
    <row r="13" spans="1:17" ht="12.75">
      <c r="A13">
        <v>44</v>
      </c>
      <c r="B13">
        <f t="shared" si="1"/>
        <v>38</v>
      </c>
      <c r="C13">
        <v>12.77</v>
      </c>
      <c r="N13">
        <f t="shared" si="2"/>
        <v>11</v>
      </c>
      <c r="O13">
        <f>0.37*(1.1695)^N13</f>
        <v>2.07111498864476</v>
      </c>
      <c r="P13">
        <f>0.6045*(1.144)^N13</f>
        <v>2.655110341205434</v>
      </c>
      <c r="Q13">
        <f>$G$1*(1+$H$1)^N13</f>
        <v>2.765155651365148</v>
      </c>
    </row>
    <row r="14" spans="1:17" ht="12.75">
      <c r="A14">
        <v>48</v>
      </c>
      <c r="B14">
        <f t="shared" si="1"/>
        <v>42</v>
      </c>
      <c r="C14">
        <v>12.87</v>
      </c>
      <c r="N14">
        <f t="shared" si="2"/>
        <v>12</v>
      </c>
      <c r="O14">
        <f>0.37*(1.1695)^N14</f>
        <v>2.4221689792200465</v>
      </c>
      <c r="P14">
        <f>0.6045*(1.144)^N14</f>
        <v>3.037446230339016</v>
      </c>
      <c r="Q14">
        <f>$G$1*(1+$H$1)^N14</f>
        <v>3.135059836352384</v>
      </c>
    </row>
    <row r="15" spans="1:17" ht="12.75">
      <c r="A15">
        <v>51.5</v>
      </c>
      <c r="B15">
        <f t="shared" si="1"/>
        <v>45.5</v>
      </c>
      <c r="C15">
        <v>12.9</v>
      </c>
      <c r="N15">
        <f t="shared" si="2"/>
        <v>13</v>
      </c>
      <c r="O15">
        <f>0.37*(1.1695)^N15</f>
        <v>2.8327266211978444</v>
      </c>
      <c r="P15">
        <f>0.6045*(1.144)^N15</f>
        <v>3.474838487507834</v>
      </c>
      <c r="Q15">
        <f>$G$1*(1+$H$1)^N15</f>
        <v>3.5544473500641773</v>
      </c>
    </row>
    <row r="16" spans="1:17" ht="12.75">
      <c r="A16">
        <v>53</v>
      </c>
      <c r="B16">
        <f t="shared" si="1"/>
        <v>47</v>
      </c>
      <c r="C16">
        <v>12.7</v>
      </c>
      <c r="N16">
        <f t="shared" si="2"/>
        <v>14</v>
      </c>
      <c r="O16">
        <f>0.37*(1.1695)^N16</f>
        <v>3.3128737834908786</v>
      </c>
      <c r="P16">
        <f>0.6045*(1.144)^N16</f>
        <v>3.975215229708962</v>
      </c>
      <c r="Q16">
        <f>$G$1*(1+$H$1)^N16</f>
        <v>4.029937744052094</v>
      </c>
    </row>
    <row r="17" spans="14:17" ht="12.75">
      <c r="N17">
        <f t="shared" si="2"/>
        <v>15</v>
      </c>
      <c r="O17">
        <f>0.37*(1.1695)^N17</f>
        <v>3.8744058897925835</v>
      </c>
      <c r="P17">
        <f>0.6045*(1.144)^N17</f>
        <v>4.547646222787051</v>
      </c>
      <c r="Q17">
        <f>$G$1*(1+$H$1)^N17</f>
        <v>4.569036089574504</v>
      </c>
    </row>
    <row r="18" spans="14:17" ht="12.75">
      <c r="N18">
        <f t="shared" si="2"/>
        <v>16</v>
      </c>
      <c r="O18">
        <f>0.37*(1.1695)^N18</f>
        <v>4.531117688112426</v>
      </c>
      <c r="P18">
        <f>0.6045*(1.144)^N18</f>
        <v>5.202507278868386</v>
      </c>
      <c r="Q18">
        <f>$G$1*(1+$H$1)^N18</f>
        <v>5.180251436550332</v>
      </c>
    </row>
    <row r="19" spans="14:17" ht="12.75">
      <c r="N19">
        <f t="shared" si="2"/>
        <v>17</v>
      </c>
      <c r="O19">
        <f>0.37*(1.1695)^N19</f>
        <v>5.2991421362474815</v>
      </c>
      <c r="P19">
        <f>0.6045*(1.144)^N19</f>
        <v>5.951668327025432</v>
      </c>
      <c r="Q19">
        <f>$G$1*(1+$H$1)^N19</f>
        <v>5.873231119166061</v>
      </c>
    </row>
    <row r="20" spans="14:17" ht="12.75">
      <c r="N20">
        <f t="shared" si="2"/>
        <v>18</v>
      </c>
      <c r="O20">
        <f>0.37*(1.1695)^N20</f>
        <v>6.1973467283414285</v>
      </c>
      <c r="P20">
        <f>0.6045*(1.144)^N20</f>
        <v>6.808708566117094</v>
      </c>
      <c r="Q20">
        <f>$G$1*(1+$H$1)^N20</f>
        <v>6.658913027996118</v>
      </c>
    </row>
    <row r="21" spans="14:17" ht="12.75">
      <c r="N21">
        <f t="shared" si="2"/>
        <v>19</v>
      </c>
      <c r="O21">
        <f>0.37*(1.1695)^N21</f>
        <v>7.247796998795303</v>
      </c>
      <c r="P21">
        <f>0.6045*(1.144)^N21</f>
        <v>7.7891625996379545</v>
      </c>
      <c r="Q21">
        <f>$G$1*(1+$H$1)^N21</f>
        <v>7.549698252077714</v>
      </c>
    </row>
    <row r="22" spans="14:17" ht="12.75">
      <c r="N22">
        <f t="shared" si="2"/>
        <v>20</v>
      </c>
      <c r="O22">
        <f>0.37*(1.1695)^N22</f>
        <v>8.476298590091105</v>
      </c>
      <c r="P22">
        <f>0.6045*(1.144)^N22</f>
        <v>8.910802013985819</v>
      </c>
      <c r="Q22">
        <f>$G$1*(1+$H$1)^N22</f>
        <v>8.559646815897489</v>
      </c>
    </row>
    <row r="23" spans="14:17" ht="12.75">
      <c r="N23">
        <f aca="true" t="shared" si="3" ref="N23:N30">N22+1</f>
        <v>21</v>
      </c>
      <c r="O23">
        <f aca="true" t="shared" si="4" ref="O23:O30">0.37*(1.1695)^N23</f>
        <v>9.913031201111547</v>
      </c>
      <c r="P23">
        <f aca="true" t="shared" si="5" ref="P23:P30">0.6045*(1.144)^N23</f>
        <v>10.193957503999776</v>
      </c>
      <c r="Q23">
        <f aca="true" t="shared" si="6" ref="Q23:Q30">$G$1*(1+$H$1)^N23</f>
        <v>9.704699600774166</v>
      </c>
    </row>
    <row r="24" spans="14:17" ht="12.75">
      <c r="N24">
        <f t="shared" si="3"/>
        <v>22</v>
      </c>
      <c r="O24">
        <f t="shared" si="4"/>
        <v>11.593289989699954</v>
      </c>
      <c r="P24">
        <f t="shared" si="5"/>
        <v>11.661887384575742</v>
      </c>
      <c r="Q24">
        <f t="shared" si="6"/>
        <v>11.002929953412016</v>
      </c>
    </row>
    <row r="25" spans="14:17" ht="12.75">
      <c r="N25">
        <f t="shared" si="3"/>
        <v>23</v>
      </c>
      <c r="O25">
        <f t="shared" si="4"/>
        <v>13.558352642954098</v>
      </c>
      <c r="P25">
        <f t="shared" si="5"/>
        <v>13.341199167954647</v>
      </c>
      <c r="Q25">
        <f t="shared" si="6"/>
        <v>12.474828952977974</v>
      </c>
    </row>
    <row r="26" spans="14:17" ht="12.75">
      <c r="N26">
        <f t="shared" si="3"/>
        <v>24</v>
      </c>
      <c r="O26">
        <f t="shared" si="4"/>
        <v>15.856493415934818</v>
      </c>
      <c r="P26">
        <f t="shared" si="5"/>
        <v>15.262331848140112</v>
      </c>
      <c r="Q26">
        <f t="shared" si="6"/>
        <v>14.143628839316499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Mahaffy</dc:creator>
  <cp:keywords/>
  <dc:description/>
  <cp:lastModifiedBy>mahaffy</cp:lastModifiedBy>
  <dcterms:modified xsi:type="dcterms:W3CDTF">2001-09-04T08:33:47Z</dcterms:modified>
  <cp:category/>
  <cp:version/>
  <cp:contentType/>
  <cp:contentStatus/>
</cp:coreProperties>
</file>