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565" windowHeight="8640" activeTab="1"/>
  </bookViews>
  <sheets>
    <sheet name="Yeast" sheetId="1" r:id="rId1"/>
    <sheet name="Analysi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1" hidden="1">'Analysis'!$H$2:$H$4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'Analysis'!$E$17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<sst xmlns="http://schemas.openxmlformats.org/spreadsheetml/2006/main" count="23" uniqueCount="22">
  <si>
    <t>Gause Yeast</t>
  </si>
  <si>
    <t>Volume (mm^3/cc^3?)</t>
  </si>
  <si>
    <t>Sacchar i</t>
  </si>
  <si>
    <t>Sacchar m</t>
  </si>
  <si>
    <t>Schizo i</t>
  </si>
  <si>
    <t>Schizo m</t>
  </si>
  <si>
    <t>Exp #</t>
  </si>
  <si>
    <t>Volume</t>
  </si>
  <si>
    <t>Time</t>
  </si>
  <si>
    <t>M</t>
  </si>
  <si>
    <t>Model</t>
  </si>
  <si>
    <t>P0 =</t>
  </si>
  <si>
    <t>M =</t>
  </si>
  <si>
    <t>r =</t>
  </si>
  <si>
    <t>Best Fit</t>
  </si>
  <si>
    <t>Gause</t>
  </si>
  <si>
    <t>Initial Estimate</t>
  </si>
  <si>
    <t>square error</t>
  </si>
  <si>
    <t>sum of square error =</t>
  </si>
  <si>
    <t>Parameters</t>
  </si>
  <si>
    <t>Ave Carrying Capacity</t>
  </si>
  <si>
    <t>Saccharomyces cerevisiae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</si>
</sst>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23.7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765"/>
          <c:w val="0.935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Yeast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Analysis!$B$3:$B$16</c:f>
              <c:numCache/>
            </c:numRef>
          </c:xVal>
          <c:yVal>
            <c:numRef>
              <c:f>Analysis!$C$3:$C$16</c:f>
              <c:numCache/>
            </c:numRef>
          </c:yVal>
          <c:smooth val="0"/>
        </c:ser>
        <c:ser>
          <c:idx val="1"/>
          <c:order val="1"/>
          <c:tx>
            <c:v>Initial Fit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Analysis!$J$3:$J$53</c:f>
              <c:numCache/>
            </c:numRef>
          </c:xVal>
          <c:yVal>
            <c:numRef>
              <c:f>Analysis!$K$3:$K$53</c:f>
              <c:numCache/>
            </c:numRef>
          </c:yVal>
          <c:smooth val="0"/>
        </c:ser>
        <c:ser>
          <c:idx val="2"/>
          <c:order val="2"/>
          <c:tx>
            <c:v>Least Squares Fit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Analysis!$J$3:$J$53</c:f>
              <c:numCache/>
            </c:numRef>
          </c:xVal>
          <c:yVal>
            <c:numRef>
              <c:f>Analysis!$L$3:$L$53</c:f>
              <c:numCache/>
            </c:numRef>
          </c:yVal>
          <c:smooth val="0"/>
        </c:ser>
        <c:ser>
          <c:idx val="3"/>
          <c:order val="3"/>
          <c:tx>
            <c:v>Gause's Model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Analysis!$J$3:$J$53</c:f>
              <c:numCache/>
            </c:numRef>
          </c:xVal>
          <c:yVal>
            <c:numRef>
              <c:f>Analysis!$M$3:$M$53</c:f>
              <c:numCache/>
            </c:numRef>
          </c:yVal>
          <c:smooth val="0"/>
        </c:ser>
        <c:axId val="38556932"/>
        <c:axId val="11468069"/>
      </c:scatterChart>
      <c:valAx>
        <c:axId val="3855693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(in hours)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468069"/>
        <c:crosses val="autoZero"/>
        <c:crossBetween val="midCat"/>
        <c:dispUnits/>
      </c:valAx>
      <c:valAx>
        <c:axId val="1146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56932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5"/>
          <c:y val="0.4855"/>
          <c:w val="0.356"/>
          <c:h val="0.306"/>
        </c:manualLayout>
      </c:layout>
      <c:overlay val="0"/>
      <c:spPr>
        <a:solidFill>
          <a:srgbClr val="FFFF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7625"/>
          <c:w val="0.9375"/>
          <c:h val="0.8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Analysis!$B$3:$B$16</c:f>
              <c:numCache/>
            </c:numRef>
          </c:xVal>
          <c:yVal>
            <c:numRef>
              <c:f>Analysis!$C$3:$C$16</c:f>
              <c:numCache/>
            </c:numRef>
          </c:yVal>
          <c:smooth val="0"/>
        </c:ser>
        <c:axId val="36103758"/>
        <c:axId val="56498367"/>
      </c:scatterChart>
      <c:valAx>
        <c:axId val="36103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(in hours)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498367"/>
        <c:crosses val="autoZero"/>
        <c:crossBetween val="midCat"/>
        <c:dispUnits/>
      </c:valAx>
      <c:valAx>
        <c:axId val="56498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103758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17</xdr:row>
      <xdr:rowOff>85725</xdr:rowOff>
    </xdr:from>
    <xdr:to>
      <xdr:col>9</xdr:col>
      <xdr:colOff>428625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885825" y="2838450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40</xdr:row>
      <xdr:rowOff>152400</xdr:rowOff>
    </xdr:from>
    <xdr:to>
      <xdr:col>8</xdr:col>
      <xdr:colOff>533400</xdr:colOff>
      <xdr:row>63</xdr:row>
      <xdr:rowOff>133350</xdr:rowOff>
    </xdr:to>
    <xdr:graphicFrame>
      <xdr:nvGraphicFramePr>
        <xdr:cNvPr id="2" name="Chart 2"/>
        <xdr:cNvGraphicFramePr/>
      </xdr:nvGraphicFramePr>
      <xdr:xfrm>
        <a:off x="371475" y="6629400"/>
        <a:ext cx="52578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:B16"/>
    </sheetView>
  </sheetViews>
  <sheetFormatPr defaultColWidth="9.140625" defaultRowHeight="12.75"/>
  <sheetData>
    <row r="1" spans="1:3" ht="12.75">
      <c r="A1" t="s">
        <v>0</v>
      </c>
      <c r="C1" t="s">
        <v>1</v>
      </c>
    </row>
    <row r="2" spans="2:6" ht="12.75"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B2" sqref="B2"/>
    </sheetView>
  </sheetViews>
  <sheetFormatPr defaultColWidth="9.140625" defaultRowHeight="12.75"/>
  <cols>
    <col min="5" max="5" width="12.421875" style="0" bestFit="1" customWidth="1"/>
    <col min="11" max="11" width="13.28125" style="0" customWidth="1"/>
  </cols>
  <sheetData>
    <row r="1" spans="2:8" ht="12.75">
      <c r="B1" t="s">
        <v>21</v>
      </c>
      <c r="H1" t="s">
        <v>19</v>
      </c>
    </row>
    <row r="2" spans="2:13" ht="12.75">
      <c r="B2" t="s">
        <v>8</v>
      </c>
      <c r="C2" t="s">
        <v>7</v>
      </c>
      <c r="D2" t="s">
        <v>10</v>
      </c>
      <c r="E2" t="s">
        <v>17</v>
      </c>
      <c r="G2" t="s">
        <v>11</v>
      </c>
      <c r="H2">
        <v>1.2343454158875358</v>
      </c>
      <c r="J2" s="2" t="s">
        <v>8</v>
      </c>
      <c r="K2" s="2" t="s">
        <v>16</v>
      </c>
      <c r="L2" s="2" t="s">
        <v>14</v>
      </c>
      <c r="M2" s="2" t="s">
        <v>15</v>
      </c>
    </row>
    <row r="3" spans="1:13" ht="12.75">
      <c r="A3">
        <v>6</v>
      </c>
      <c r="B3">
        <f>A3-6</f>
        <v>0</v>
      </c>
      <c r="C3">
        <v>0.37</v>
      </c>
      <c r="D3">
        <f>$H$2*$H$3/($H$2+($H$3-$H$2)*EXP(-$H$4*B3))</f>
        <v>1.2343454158875358</v>
      </c>
      <c r="E3">
        <f>(C3-D3)^2</f>
        <v>0.7470929979657972</v>
      </c>
      <c r="G3" t="s">
        <v>12</v>
      </c>
      <c r="H3">
        <v>12.74212848890073</v>
      </c>
      <c r="J3" s="2">
        <v>0</v>
      </c>
      <c r="K3" s="1">
        <f>12.9/(1+33.86*EXP(-0.3828*J3))</f>
        <v>0.3700516351118761</v>
      </c>
      <c r="L3" s="1">
        <f>$H$2*$H$3/($H$2+($H$3-$H$2)*EXP(-$H$4*J3))</f>
        <v>1.2343454158875358</v>
      </c>
      <c r="M3" s="1">
        <f>13/(1+7.5273*EXP(-0.21827*J3))</f>
        <v>1.524515380014776</v>
      </c>
    </row>
    <row r="4" spans="1:13" ht="12.75">
      <c r="A4">
        <v>7.5</v>
      </c>
      <c r="B4">
        <f aca="true" t="shared" si="0" ref="B4:B16">A4-6</f>
        <v>1.5</v>
      </c>
      <c r="C4">
        <v>1.63</v>
      </c>
      <c r="D4">
        <f aca="true" t="shared" si="1" ref="D4:D16">$H$2*$H$3/($H$2+($H$3-$H$2)*EXP(-$H$4*B4))</f>
        <v>1.7395175733592538</v>
      </c>
      <c r="E4">
        <f aca="true" t="shared" si="2" ref="E4:E16">(C4-D4)^2</f>
        <v>0.011994098874499568</v>
      </c>
      <c r="G4" t="s">
        <v>13</v>
      </c>
      <c r="H4">
        <v>0.2586386739771216</v>
      </c>
      <c r="J4" s="2">
        <f>J3+1</f>
        <v>1</v>
      </c>
      <c r="K4" s="1">
        <f>12.9/(1+33.86*EXP(-0.3828*J4))</f>
        <v>0.535474068032821</v>
      </c>
      <c r="L4" s="1">
        <f>$H$2*$H$3/($H$2+($H$3-$H$2)*EXP(-$H$4*J4))</f>
        <v>1.5542413763965857</v>
      </c>
      <c r="M4" s="1">
        <f>13/(1+7.5273*EXP(-0.21827*J4))</f>
        <v>1.843642292246703</v>
      </c>
    </row>
    <row r="5" spans="1:13" ht="12.75">
      <c r="A5">
        <v>15</v>
      </c>
      <c r="B5">
        <f t="shared" si="0"/>
        <v>9</v>
      </c>
      <c r="C5">
        <v>6.2</v>
      </c>
      <c r="D5">
        <f t="shared" si="1"/>
        <v>6.6743055261216115</v>
      </c>
      <c r="E5">
        <f t="shared" si="2"/>
        <v>0.22496573210949855</v>
      </c>
      <c r="J5" s="2">
        <f aca="true" t="shared" si="3" ref="J5:J53">J4+1</f>
        <v>2</v>
      </c>
      <c r="K5" s="1">
        <f>12.9/(1+33.86*EXP(-0.3828*J5))</f>
        <v>0.7702984380415394</v>
      </c>
      <c r="L5" s="1">
        <f>$H$2*$H$3/($H$2+($H$3-$H$2)*EXP(-$H$4*J5))</f>
        <v>1.9430441645895726</v>
      </c>
      <c r="M5" s="1">
        <f>13/(1+7.5273*EXP(-0.21827*J5))</f>
        <v>2.216668053971785</v>
      </c>
    </row>
    <row r="6" spans="1:13" ht="12.75">
      <c r="A6">
        <v>16</v>
      </c>
      <c r="B6">
        <f t="shared" si="0"/>
        <v>10</v>
      </c>
      <c r="C6">
        <v>8.87</v>
      </c>
      <c r="D6">
        <f t="shared" si="1"/>
        <v>7.486815403785586</v>
      </c>
      <c r="E6">
        <f t="shared" si="2"/>
        <v>1.9131996272048286</v>
      </c>
      <c r="J6" s="2">
        <f t="shared" si="3"/>
        <v>3</v>
      </c>
      <c r="K6" s="1">
        <f>12.9/(1+33.86*EXP(-0.3828*J6))</f>
        <v>1.0989489498096336</v>
      </c>
      <c r="L6" s="1">
        <f>$H$2*$H$3/($H$2+($H$3-$H$2)*EXP(-$H$4*J6))</f>
        <v>2.4081729655388995</v>
      </c>
      <c r="M6" s="1">
        <f>13/(1+7.5273*EXP(-0.21827*J6))</f>
        <v>2.6472592924386813</v>
      </c>
    </row>
    <row r="7" spans="1:13" ht="12.75">
      <c r="A7">
        <v>24</v>
      </c>
      <c r="B7">
        <f t="shared" si="0"/>
        <v>18</v>
      </c>
      <c r="C7">
        <v>10.66</v>
      </c>
      <c r="D7">
        <f t="shared" si="1"/>
        <v>11.704478806982808</v>
      </c>
      <c r="E7">
        <f t="shared" si="2"/>
        <v>1.090935978236229</v>
      </c>
      <c r="J7" s="2">
        <f t="shared" si="3"/>
        <v>4</v>
      </c>
      <c r="K7" s="1">
        <f>12.9/(1+33.86*EXP(-0.3828*J7))</f>
        <v>1.5499024069516933</v>
      </c>
      <c r="L7" s="1">
        <f>$H$2*$H$3/($H$2+($H$3-$H$2)*EXP(-$H$4*J7))</f>
        <v>2.9541860561320026</v>
      </c>
      <c r="M7" s="1">
        <f>13/(1+7.5273*EXP(-0.21827*J7))</f>
        <v>3.1371595615114187</v>
      </c>
    </row>
    <row r="8" spans="1:13" ht="12.75">
      <c r="A8">
        <v>24</v>
      </c>
      <c r="B8">
        <f t="shared" si="0"/>
        <v>18</v>
      </c>
      <c r="C8">
        <v>10.97</v>
      </c>
      <c r="D8">
        <f t="shared" si="1"/>
        <v>11.704478806982808</v>
      </c>
      <c r="E8">
        <f t="shared" si="2"/>
        <v>0.5394591179068874</v>
      </c>
      <c r="J8" s="2">
        <f t="shared" si="3"/>
        <v>5</v>
      </c>
      <c r="K8" s="1">
        <f>12.9/(1+33.86*EXP(-0.3828*J8))</f>
        <v>2.152157200010028</v>
      </c>
      <c r="L8" s="1">
        <f>$H$2*$H$3/($H$2+($H$3-$H$2)*EXP(-$H$4*J8))</f>
        <v>3.58109746001551</v>
      </c>
      <c r="M8" s="1">
        <f>13/(1+7.5273*EXP(-0.21827*J8))</f>
        <v>3.6854464273701657</v>
      </c>
    </row>
    <row r="9" spans="1:13" ht="12.75">
      <c r="A9">
        <v>29</v>
      </c>
      <c r="B9">
        <f t="shared" si="0"/>
        <v>23</v>
      </c>
      <c r="C9">
        <v>12.5</v>
      </c>
      <c r="D9">
        <f t="shared" si="1"/>
        <v>12.439523776012575</v>
      </c>
      <c r="E9">
        <f t="shared" si="2"/>
        <v>0.003657373667777256</v>
      </c>
      <c r="J9" s="2">
        <f t="shared" si="3"/>
        <v>6</v>
      </c>
      <c r="K9" s="1">
        <f>12.9/(1+33.86*EXP(-0.3828*J9))</f>
        <v>2.928061549098913</v>
      </c>
      <c r="L9" s="1">
        <f>$H$2*$H$3/($H$2+($H$3-$H$2)*EXP(-$H$4*J9))</f>
        <v>4.282834246770493</v>
      </c>
      <c r="M9" s="1">
        <f>13/(1+7.5273*EXP(-0.21827*J9))</f>
        <v>4.28789813104775</v>
      </c>
    </row>
    <row r="10" spans="1:13" ht="12.75">
      <c r="A10">
        <v>31.5</v>
      </c>
      <c r="B10">
        <f t="shared" si="0"/>
        <v>25.5</v>
      </c>
      <c r="C10">
        <v>12.6</v>
      </c>
      <c r="D10">
        <f t="shared" si="1"/>
        <v>12.581803412344712</v>
      </c>
      <c r="E10">
        <f t="shared" si="2"/>
        <v>0.0003311158022965667</v>
      </c>
      <c r="J10" s="2">
        <f t="shared" si="3"/>
        <v>7</v>
      </c>
      <c r="K10" s="1">
        <f>12.9/(1+33.86*EXP(-0.3828*J10))</f>
        <v>3.882645148466525</v>
      </c>
      <c r="L10" s="1">
        <f>$H$2*$H$3/($H$2+($H$3-$H$2)*EXP(-$H$4*J10))</f>
        <v>5.046333679024803</v>
      </c>
      <c r="M10" s="1">
        <f>13/(1+7.5273*EXP(-0.21827*J10))</f>
        <v>4.936636918055544</v>
      </c>
    </row>
    <row r="11" spans="1:13" ht="12.75">
      <c r="A11">
        <v>33</v>
      </c>
      <c r="B11">
        <f t="shared" si="0"/>
        <v>27</v>
      </c>
      <c r="C11">
        <v>12.9</v>
      </c>
      <c r="D11">
        <f t="shared" si="1"/>
        <v>12.632915540945545</v>
      </c>
      <c r="E11">
        <f t="shared" si="2"/>
        <v>0.07133410826841108</v>
      </c>
      <c r="J11" s="2">
        <f t="shared" si="3"/>
        <v>8</v>
      </c>
      <c r="K11" s="1">
        <f>12.9/(1+33.86*EXP(-0.3828*J11))</f>
        <v>4.992623984083838</v>
      </c>
      <c r="L11" s="1">
        <f>$H$2*$H$3/($H$2+($H$3-$H$2)*EXP(-$H$4*J11))</f>
        <v>5.851787507700194</v>
      </c>
      <c r="M11" s="1">
        <f>13/(1+7.5273*EXP(-0.21827*J11))</f>
        <v>5.620209174924145</v>
      </c>
    </row>
    <row r="12" spans="1:13" ht="12.75">
      <c r="A12">
        <v>40</v>
      </c>
      <c r="B12">
        <f t="shared" si="0"/>
        <v>34</v>
      </c>
      <c r="C12">
        <v>13.27</v>
      </c>
      <c r="D12">
        <f t="shared" si="1"/>
        <v>12.724134752466327</v>
      </c>
      <c r="E12">
        <f t="shared" si="2"/>
        <v>0.29796886846499776</v>
      </c>
      <c r="J12" s="2">
        <f t="shared" si="3"/>
        <v>9</v>
      </c>
      <c r="K12" s="1">
        <f>12.9/(1+33.86*EXP(-0.3828*J12))</f>
        <v>6.201686919909395</v>
      </c>
      <c r="L12" s="1">
        <f>$H$2*$H$3/($H$2+($H$3-$H$2)*EXP(-$H$4*J12))</f>
        <v>6.6743055261216115</v>
      </c>
      <c r="M12" s="1">
        <f>13/(1+7.5273*EXP(-0.21827*J12))</f>
        <v>6.3241970482904994</v>
      </c>
    </row>
    <row r="13" spans="1:13" ht="12.75">
      <c r="A13">
        <v>44</v>
      </c>
      <c r="B13">
        <f t="shared" si="0"/>
        <v>38</v>
      </c>
      <c r="C13">
        <v>12.77</v>
      </c>
      <c r="D13">
        <f t="shared" si="1"/>
        <v>12.735727965741109</v>
      </c>
      <c r="E13">
        <f t="shared" si="2"/>
        <v>0.001174572332242562</v>
      </c>
      <c r="J13" s="2">
        <f t="shared" si="3"/>
        <v>10</v>
      </c>
      <c r="K13" s="1">
        <f>12.9/(1+33.86*EXP(-0.3828*J13))</f>
        <v>7.428482579580244</v>
      </c>
      <c r="L13" s="1">
        <f>$H$2*$H$3/($H$2+($H$3-$H$2)*EXP(-$H$4*J13))</f>
        <v>7.486815403785586</v>
      </c>
      <c r="M13" s="1">
        <f>13/(1+7.5273*EXP(-0.21827*J13))</f>
        <v>7.03233667295867</v>
      </c>
    </row>
    <row r="14" spans="1:13" ht="12.75">
      <c r="A14">
        <v>48</v>
      </c>
      <c r="B14">
        <f t="shared" si="0"/>
        <v>42</v>
      </c>
      <c r="C14">
        <v>12.87</v>
      </c>
      <c r="D14">
        <f t="shared" si="1"/>
        <v>12.739853104773585</v>
      </c>
      <c r="E14">
        <f t="shared" si="2"/>
        <v>0.01693821433707512</v>
      </c>
      <c r="J14" s="2">
        <f t="shared" si="3"/>
        <v>11</v>
      </c>
      <c r="K14" s="1">
        <f>12.9/(1+33.86*EXP(-0.3828*J14))</f>
        <v>8.586856188978146</v>
      </c>
      <c r="L14" s="1">
        <f>$H$2*$H$3/($H$2+($H$3-$H$2)*EXP(-$H$4*J14))</f>
        <v>8.263532682134446</v>
      </c>
      <c r="M14" s="1">
        <f>13/(1+7.5273*EXP(-0.21827*J14))</f>
        <v>7.727978966185367</v>
      </c>
    </row>
    <row r="15" spans="1:13" ht="12.75">
      <c r="A15">
        <v>51.5</v>
      </c>
      <c r="B15">
        <f t="shared" si="0"/>
        <v>45.5</v>
      </c>
      <c r="C15">
        <v>12.9</v>
      </c>
      <c r="D15">
        <f t="shared" si="1"/>
        <v>12.741208119455848</v>
      </c>
      <c r="E15">
        <f t="shared" si="2"/>
        <v>0.02521486132674829</v>
      </c>
      <c r="J15" s="2">
        <f t="shared" si="3"/>
        <v>12</v>
      </c>
      <c r="K15" s="1">
        <f>12.9/(1+33.86*EXP(-0.3828*J15))</f>
        <v>9.608649273861893</v>
      </c>
      <c r="L15" s="1">
        <f>$H$2*$H$3/($H$2+($H$3-$H$2)*EXP(-$H$4*J15))</f>
        <v>8.98309152857733</v>
      </c>
      <c r="M15" s="1">
        <f>13/(1+7.5273*EXP(-0.21827*J15))</f>
        <v>8.395624375086552</v>
      </c>
    </row>
    <row r="16" spans="1:13" ht="12.75">
      <c r="A16">
        <v>53</v>
      </c>
      <c r="B16">
        <f t="shared" si="0"/>
        <v>47</v>
      </c>
      <c r="C16">
        <v>12.7</v>
      </c>
      <c r="D16">
        <f t="shared" si="1"/>
        <v>12.741504058187624</v>
      </c>
      <c r="E16">
        <f t="shared" si="2"/>
        <v>0.001722586846041774</v>
      </c>
      <c r="J16" s="2">
        <f t="shared" si="3"/>
        <v>13</v>
      </c>
      <c r="K16" s="1">
        <f>12.9/(1+33.86*EXP(-0.3828*J16))</f>
        <v>10.457239226514497</v>
      </c>
      <c r="L16" s="1">
        <f>$H$2*$H$3/($H$2+($H$3-$H$2)*EXP(-$H$4*J16))</f>
        <v>9.630573002346559</v>
      </c>
      <c r="M16" s="1">
        <f>13/(1+7.5273*EXP(-0.21827*J16))</f>
        <v>9.022239433349027</v>
      </c>
    </row>
    <row r="17" spans="3:13" ht="12.75">
      <c r="C17" t="s">
        <v>18</v>
      </c>
      <c r="E17">
        <f>SUM(E3:E16)</f>
        <v>4.945989253343331</v>
      </c>
      <c r="J17" s="2">
        <f t="shared" si="3"/>
        <v>14</v>
      </c>
      <c r="K17" s="1">
        <f>12.9/(1+33.86*EXP(-0.3828*J17))</f>
        <v>11.127403797322645</v>
      </c>
      <c r="L17" s="1">
        <f>$H$2*$H$3/($H$2+($H$3-$H$2)*EXP(-$H$4*J17))</f>
        <v>10.198112334001106</v>
      </c>
      <c r="M17" s="1">
        <f>13/(1+7.5273*EXP(-0.21827*J17))</f>
        <v>9.598131458822886</v>
      </c>
    </row>
    <row r="18" spans="10:13" ht="12.75">
      <c r="J18" s="2">
        <f t="shared" si="3"/>
        <v>15</v>
      </c>
      <c r="K18" s="1">
        <f>12.9/(1+33.86*EXP(-0.3828*J18))</f>
        <v>11.635935213494257</v>
      </c>
      <c r="L18" s="1">
        <f>$H$2*$H$3/($H$2+($H$3-$H$2)*EXP(-$H$4*J18))</f>
        <v>10.684253820516686</v>
      </c>
      <c r="M18" s="1">
        <f>13/(1+7.5273*EXP(-0.21827*J18))</f>
        <v>10.117286793444459</v>
      </c>
    </row>
    <row r="19" spans="10:13" ht="12.75">
      <c r="J19" s="2">
        <f t="shared" si="3"/>
        <v>16</v>
      </c>
      <c r="K19" s="1">
        <f>12.9/(1+33.86*EXP(-0.3828*J19))</f>
        <v>12.010242061456843</v>
      </c>
      <c r="L19" s="1">
        <f>$H$2*$H$3/($H$2+($H$3-$H$2)*EXP(-$H$4*J19))</f>
        <v>11.092524255270643</v>
      </c>
      <c r="M19" s="1">
        <f>13/(1+7.5273*EXP(-0.21827*J19))</f>
        <v>10.577213292661552</v>
      </c>
    </row>
    <row r="20" spans="10:13" ht="12.75">
      <c r="J20" s="2">
        <f t="shared" si="3"/>
        <v>17</v>
      </c>
      <c r="K20" s="1">
        <f>12.9/(1+33.86*EXP(-0.3828*J20))</f>
        <v>12.279620921376273</v>
      </c>
      <c r="L20" s="1">
        <f>$H$2*$H$3/($H$2+($H$3-$H$2)*EXP(-$H$4*J20))</f>
        <v>11.429745515009945</v>
      </c>
      <c r="M20" s="1">
        <f>13/(1+7.5273*EXP(-0.21827*J20))</f>
        <v>10.978422465867546</v>
      </c>
    </row>
    <row r="21" spans="10:13" ht="12.75">
      <c r="J21" s="2">
        <f t="shared" si="3"/>
        <v>18</v>
      </c>
      <c r="K21" s="1">
        <f>12.9/(1+33.86*EXP(-0.3828*J21))</f>
        <v>12.470361397369992</v>
      </c>
      <c r="L21" s="1">
        <f>$H$2*$H$3/($H$2+($H$3-$H$2)*EXP(-$H$4*J21))</f>
        <v>11.704478806982808</v>
      </c>
      <c r="M21" s="1">
        <f>13/(1+7.5273*EXP(-0.21827*J21))</f>
        <v>11.323721460237055</v>
      </c>
    </row>
    <row r="22" spans="1:13" ht="12.75">
      <c r="A22" t="s">
        <v>9</v>
      </c>
      <c r="J22" s="2">
        <f t="shared" si="3"/>
        <v>19</v>
      </c>
      <c r="K22" s="1">
        <f>12.9/(1+33.86*EXP(-0.3828*J22))</f>
        <v>12.603871441378159</v>
      </c>
      <c r="L22" s="1">
        <f>$H$2*$H$3/($H$2+($H$3-$H$2)*EXP(-$H$4*J22))</f>
        <v>11.925807217401477</v>
      </c>
      <c r="M22" s="1">
        <f>13/(1+7.5273*EXP(-0.21827*J22))</f>
        <v>11.61746844643315</v>
      </c>
    </row>
    <row r="23" spans="1:13" ht="12.75">
      <c r="A23">
        <v>12.6</v>
      </c>
      <c r="J23" s="2">
        <f t="shared" si="3"/>
        <v>20</v>
      </c>
      <c r="K23" s="1">
        <f>12.9/(1+33.86*EXP(-0.3828*J23))</f>
        <v>12.696570086381776</v>
      </c>
      <c r="L23" s="1">
        <f>$H$2*$H$3/($H$2+($H$3-$H$2)*EXP(-$H$4*J23))</f>
        <v>12.102506613422076</v>
      </c>
      <c r="M23" s="1">
        <f>13/(1+7.5273*EXP(-0.21827*J23))</f>
        <v>11.86489987495857</v>
      </c>
    </row>
    <row r="24" spans="1:13" ht="12.75">
      <c r="A24">
        <v>12.9</v>
      </c>
      <c r="J24" s="2">
        <f t="shared" si="3"/>
        <v>21</v>
      </c>
      <c r="K24" s="1">
        <f>12.9/(1+33.86*EXP(-0.3828*J24))</f>
        <v>12.760571803987004</v>
      </c>
      <c r="L24" s="1">
        <f>$H$2*$H$3/($H$2+($H$3-$H$2)*EXP(-$H$4*J24))</f>
        <v>12.24256018197887</v>
      </c>
      <c r="M24" s="1">
        <f>13/(1+7.5273*EXP(-0.21827*J24))</f>
        <v>12.071587410922898</v>
      </c>
    </row>
    <row r="25" spans="1:13" ht="12.75">
      <c r="A25">
        <v>13.27</v>
      </c>
      <c r="J25" s="2">
        <f t="shared" si="3"/>
        <v>22</v>
      </c>
      <c r="K25" s="1">
        <f>12.9/(1+33.86*EXP(-0.3828*J25))</f>
        <v>12.804589056615217</v>
      </c>
      <c r="L25" s="1">
        <f>$H$2*$H$3/($H$2+($H$3-$H$2)*EXP(-$H$4*J25))</f>
        <v>12.352933373474912</v>
      </c>
      <c r="M25" s="1">
        <f>13/(1+7.5273*EXP(-0.21827*J25))</f>
        <v>12.243040790492758</v>
      </c>
    </row>
    <row r="26" spans="1:13" ht="12.75">
      <c r="A26">
        <v>12.77</v>
      </c>
      <c r="J26" s="2">
        <f t="shared" si="3"/>
        <v>23</v>
      </c>
      <c r="K26" s="1">
        <f>12.9/(1+33.86*EXP(-0.3828*J26))</f>
        <v>12.834781157705269</v>
      </c>
      <c r="L26" s="1">
        <f>$H$2*$H$3/($H$2+($H$3-$H$2)*EXP(-$H$4*J26))</f>
        <v>12.439523776012575</v>
      </c>
      <c r="M26" s="1">
        <f>13/(1+7.5273*EXP(-0.21827*J26))</f>
        <v>12.384445797195989</v>
      </c>
    </row>
    <row r="27" spans="1:13" ht="12.75">
      <c r="A27">
        <v>12.87</v>
      </c>
      <c r="J27" s="2">
        <f t="shared" si="3"/>
        <v>24</v>
      </c>
      <c r="K27" s="1">
        <f>12.9/(1+33.86*EXP(-0.3828*J27))</f>
        <v>12.855452426285272</v>
      </c>
      <c r="L27" s="1">
        <f>$H$2*$H$3/($H$2+($H$3-$H$2)*EXP(-$H$4*J27))</f>
        <v>12.507215401038565</v>
      </c>
      <c r="M27" s="1">
        <f>13/(1+7.5273*EXP(-0.21827*J27))</f>
        <v>12.500513094858839</v>
      </c>
    </row>
    <row r="28" spans="1:13" ht="12.75">
      <c r="A28">
        <v>12.9</v>
      </c>
      <c r="J28" s="2">
        <f t="shared" si="3"/>
        <v>25</v>
      </c>
      <c r="K28" s="1">
        <f>12.9/(1+33.86*EXP(-0.3828*J28))</f>
        <v>12.86958741148393</v>
      </c>
      <c r="L28" s="1">
        <f>$H$2*$H$3/($H$2+($H$3-$H$2)*EXP(-$H$4*J28))</f>
        <v>12.559986362202322</v>
      </c>
      <c r="M28" s="1">
        <f>13/(1+7.5273*EXP(-0.21827*J28))</f>
        <v>12.595410021962772</v>
      </c>
    </row>
    <row r="29" spans="1:13" ht="12.75">
      <c r="A29">
        <v>12.7</v>
      </c>
      <c r="J29" s="2">
        <f t="shared" si="3"/>
        <v>26</v>
      </c>
      <c r="K29" s="1">
        <f>12.9/(1+33.86*EXP(-0.3828*J29))</f>
        <v>12.879244594367938</v>
      </c>
      <c r="L29" s="1">
        <f>$H$2*$H$3/($H$2+($H$3-$H$2)*EXP(-$H$4*J29))</f>
        <v>12.601036564139921</v>
      </c>
      <c r="M29" s="1">
        <f>13/(1+7.5273*EXP(-0.21827*J29))</f>
        <v>12.672749583722897</v>
      </c>
    </row>
    <row r="30" spans="1:13" ht="12.75">
      <c r="A30">
        <f>AVERAGE(A23:A29)</f>
        <v>12.858571428571429</v>
      </c>
      <c r="B30" t="s">
        <v>20</v>
      </c>
      <c r="J30" s="2">
        <f t="shared" si="3"/>
        <v>27</v>
      </c>
      <c r="K30" s="1">
        <f>12.9/(1+33.86*EXP(-0.3828*J30))</f>
        <v>12.885838619412779</v>
      </c>
      <c r="L30" s="1">
        <f>$H$2*$H$3/($H$2+($H$3-$H$2)*EXP(-$H$4*J30))</f>
        <v>12.632915540945545</v>
      </c>
      <c r="M30" s="1">
        <f>13/(1+7.5273*EXP(-0.21827*J30))</f>
        <v>12.735615591577453</v>
      </c>
    </row>
    <row r="31" spans="10:13" ht="12.75">
      <c r="J31" s="2">
        <f t="shared" si="3"/>
        <v>28</v>
      </c>
      <c r="K31" s="1">
        <f>12.9/(1+33.86*EXP(-0.3828*J31))</f>
        <v>12.89033928372757</v>
      </c>
      <c r="L31" s="1">
        <f>$H$2*$H$3/($H$2+($H$3-$H$2)*EXP(-$H$4*J31))</f>
        <v>12.657639925516385</v>
      </c>
      <c r="M31" s="1">
        <f>13/(1+7.5273*EXP(-0.21827*J31))</f>
        <v>12.786608164951714</v>
      </c>
    </row>
    <row r="32" spans="10:13" ht="12.75">
      <c r="J32" s="2">
        <f t="shared" si="3"/>
        <v>29</v>
      </c>
      <c r="K32" s="1">
        <f>12.9/(1+33.86*EXP(-0.3828*J32))</f>
        <v>12.893410311966557</v>
      </c>
      <c r="L32" s="1">
        <f>$H$2*$H$3/($H$2+($H$3-$H$2)*EXP(-$H$4*J32))</f>
        <v>12.676795979375536</v>
      </c>
      <c r="M32" s="1">
        <f>13/(1+7.5273*EXP(-0.21827*J32))</f>
        <v>12.827898560943584</v>
      </c>
    </row>
    <row r="33" spans="10:13" ht="12.75">
      <c r="J33" s="2">
        <f t="shared" si="3"/>
        <v>30</v>
      </c>
      <c r="K33" s="1">
        <f>12.9/(1+33.86*EXP(-0.3828*J33))</f>
        <v>12.895505436790884</v>
      </c>
      <c r="L33" s="1">
        <f>$H$2*$H$3/($H$2+($H$3-$H$2)*EXP(-$H$4*J33))</f>
        <v>12.691626118773277</v>
      </c>
      <c r="M33" s="1">
        <f>13/(1+7.5273*EXP(-0.21827*J33))</f>
        <v>12.861286117326001</v>
      </c>
    </row>
    <row r="34" spans="10:13" ht="12.75">
      <c r="J34" s="2">
        <f t="shared" si="3"/>
        <v>31</v>
      </c>
      <c r="K34" s="1">
        <f>12.9/(1+33.86*EXP(-0.3828*J34))</f>
        <v>12.896934596186544</v>
      </c>
      <c r="L34" s="1">
        <f>$H$2*$H$3/($H$2+($H$3-$H$2)*EXP(-$H$4*J34))</f>
        <v>12.703100257839697</v>
      </c>
      <c r="M34" s="1">
        <f>13/(1+7.5273*EXP(-0.21827*J34))</f>
        <v>12.88825293578736</v>
      </c>
    </row>
    <row r="35" spans="10:13" ht="12.75">
      <c r="J35" s="2">
        <f t="shared" si="3"/>
        <v>32</v>
      </c>
      <c r="K35" s="1">
        <f>12.9/(1+33.86*EXP(-0.3828*J35))</f>
        <v>12.897909392086696</v>
      </c>
      <c r="L35" s="1">
        <f>$H$2*$H$3/($H$2+($H$3-$H$2)*EXP(-$H$4*J35))</f>
        <v>12.71197366633379</v>
      </c>
      <c r="M35" s="1">
        <f>13/(1+7.5273*EXP(-0.21827*J35))</f>
        <v>12.910013921595379</v>
      </c>
    </row>
    <row r="36" spans="10:13" ht="12.75">
      <c r="J36" s="2">
        <f t="shared" si="3"/>
        <v>33</v>
      </c>
      <c r="K36" s="1">
        <f>12.9/(1+33.86*EXP(-0.3828*J36))</f>
        <v>12.89857423795849</v>
      </c>
      <c r="L36" s="1">
        <f>$H$2*$H$3/($H$2+($H$3-$H$2)*EXP(-$H$4*J36))</f>
        <v>12.71883332769604</v>
      </c>
      <c r="M36" s="1">
        <f>13/(1+7.5273*EXP(-0.21827*J36))</f>
        <v>12.927561114805174</v>
      </c>
    </row>
    <row r="37" spans="10:13" ht="12.75">
      <c r="J37" s="2">
        <f t="shared" si="3"/>
        <v>34</v>
      </c>
      <c r="K37" s="1">
        <f>12.9/(1+33.86*EXP(-0.3828*J37))</f>
        <v>12.899027668429062</v>
      </c>
      <c r="L37" s="1">
        <f>$H$2*$H$3/($H$2+($H$3-$H$2)*EXP(-$H$4*J37))</f>
        <v>12.724134752466327</v>
      </c>
      <c r="M37" s="1">
        <f>13/(1+7.5273*EXP(-0.21827*J37))</f>
        <v>12.941702074642595</v>
      </c>
    </row>
    <row r="38" spans="10:13" ht="12.75">
      <c r="J38" s="2">
        <f t="shared" si="3"/>
        <v>35</v>
      </c>
      <c r="K38" s="1">
        <f>12.9/(1+33.86*EXP(-0.3828*J38))</f>
        <v>12.899336903293282</v>
      </c>
      <c r="L38" s="1">
        <f>$H$2*$H$3/($H$2+($H$3-$H$2)*EXP(-$H$4*J38))</f>
        <v>12.728231017298931</v>
      </c>
      <c r="M38" s="1">
        <f>13/(1+7.5273*EXP(-0.21827*J38))</f>
        <v>12.953092561876588</v>
      </c>
    </row>
    <row r="39" spans="10:13" ht="12.75">
      <c r="J39" s="2">
        <f t="shared" si="3"/>
        <v>36</v>
      </c>
      <c r="K39" s="1">
        <f>12.9/(1+33.86*EXP(-0.3828*J39))</f>
        <v>12.899547794288285</v>
      </c>
      <c r="L39" s="1">
        <f>$H$2*$H$3/($H$2+($H$3-$H$2)*EXP(-$H$4*J39))</f>
        <v>12.731395556135478</v>
      </c>
      <c r="M39" s="1">
        <f>13/(1+7.5273*EXP(-0.21827*J39))</f>
        <v>12.962264018369224</v>
      </c>
    </row>
    <row r="40" spans="10:13" ht="12.75">
      <c r="J40" s="2">
        <f t="shared" si="3"/>
        <v>37</v>
      </c>
      <c r="K40" s="1">
        <f>12.9/(1+33.86*EXP(-0.3828*J40))</f>
        <v>12.899691615204281</v>
      </c>
      <c r="L40" s="1">
        <f>$H$2*$H$3/($H$2+($H$3-$H$2)*EXP(-$H$4*J40))</f>
        <v>12.733839979464053</v>
      </c>
      <c r="M40" s="1">
        <f>13/(1+7.5273*EXP(-0.21827*J40))</f>
        <v>12.969646451505334</v>
      </c>
    </row>
    <row r="41" spans="10:13" ht="12.75">
      <c r="J41" s="2">
        <f t="shared" si="3"/>
        <v>38</v>
      </c>
      <c r="K41" s="1">
        <f>12.9/(1+33.86*EXP(-0.3828*J41))</f>
        <v>12.899789695612986</v>
      </c>
      <c r="L41" s="1">
        <f>$H$2*$H$3/($H$2+($H$3-$H$2)*EXP(-$H$4*J41))</f>
        <v>12.735727965741109</v>
      </c>
      <c r="M41" s="1">
        <f>13/(1+7.5273*EXP(-0.21827*J41))</f>
        <v>12.975587351315081</v>
      </c>
    </row>
    <row r="42" spans="10:13" ht="12.75">
      <c r="J42" s="2">
        <f t="shared" si="3"/>
        <v>39</v>
      </c>
      <c r="K42" s="1">
        <f>12.9/(1+33.86*EXP(-0.3828*J42))</f>
        <v>12.899856582332008</v>
      </c>
      <c r="L42" s="1">
        <f>$H$2*$H$3/($H$2+($H$3-$H$2)*EXP(-$H$4*J42))</f>
        <v>12.737186066679566</v>
      </c>
      <c r="M42" s="1">
        <f>13/(1+7.5273*EXP(-0.21827*J42))</f>
        <v>12.980367238140353</v>
      </c>
    </row>
    <row r="43" spans="10:13" ht="12.75">
      <c r="J43" s="2">
        <f t="shared" si="3"/>
        <v>40</v>
      </c>
      <c r="K43" s="1">
        <f>12.9/(1+33.86*EXP(-0.3828*J43))</f>
        <v>12.899902196079388</v>
      </c>
      <c r="L43" s="1">
        <f>$H$2*$H$3/($H$2+($H$3-$H$2)*EXP(-$H$4*J43))</f>
        <v>12.738312097692084</v>
      </c>
      <c r="M43" s="1">
        <f>13/(1+7.5273*EXP(-0.21827*J43))</f>
        <v>12.984212383322532</v>
      </c>
    </row>
    <row r="44" spans="10:13" ht="12.75">
      <c r="J44" s="2">
        <f t="shared" si="3"/>
        <v>41</v>
      </c>
      <c r="K44" s="1">
        <f>12.9/(1+33.86*EXP(-0.3828*J44))</f>
        <v>12.899933302526366</v>
      </c>
      <c r="L44" s="1">
        <f>$H$2*$H$3/($H$2+($H$3-$H$2)*EXP(-$H$4*J44))</f>
        <v>12.739181644649703</v>
      </c>
      <c r="M44" s="1">
        <f>13/(1+7.5273*EXP(-0.21827*J44))</f>
        <v>12.987305179870047</v>
      </c>
    </row>
    <row r="45" spans="10:13" ht="12.75">
      <c r="J45" s="2">
        <f t="shared" si="3"/>
        <v>42</v>
      </c>
      <c r="K45" s="1">
        <f>12.9/(1+33.86*EXP(-0.3828*J45))</f>
        <v>12.89995451563138</v>
      </c>
      <c r="L45" s="1">
        <f>$H$2*$H$3/($H$2+($H$3-$H$2)*EXP(-$H$4*J45))</f>
        <v>12.739853104773585</v>
      </c>
      <c r="M45" s="1">
        <f>13/(1+7.5273*EXP(-0.21827*J45))</f>
        <v>12.989792573402635</v>
      </c>
    </row>
    <row r="46" spans="10:13" ht="12.75">
      <c r="J46" s="2">
        <f t="shared" si="3"/>
        <v>43</v>
      </c>
      <c r="K46" s="1">
        <f>12.9/(1+33.86*EXP(-0.3828*J46))</f>
        <v>12.89996898193299</v>
      </c>
      <c r="L46" s="1">
        <f>$H$2*$H$3/($H$2+($H$3-$H$2)*EXP(-$H$4*J46))</f>
        <v>12.740371588872865</v>
      </c>
      <c r="M46" s="1">
        <f>13/(1+7.5273*EXP(-0.21827*J46))</f>
        <v>12.991792900818742</v>
      </c>
    </row>
    <row r="47" spans="10:13" ht="12.75">
      <c r="J47" s="2">
        <f t="shared" si="3"/>
        <v>44</v>
      </c>
      <c r="K47" s="1">
        <f>12.9/(1+33.86*EXP(-0.3828*J47))</f>
        <v>12.899978847235499</v>
      </c>
      <c r="L47" s="1">
        <f>$H$2*$H$3/($H$2+($H$3-$H$2)*EXP(-$H$4*J47))</f>
        <v>12.740771940331047</v>
      </c>
      <c r="M47" s="1">
        <f>13/(1+7.5273*EXP(-0.21827*J47))</f>
        <v>12.993401427505969</v>
      </c>
    </row>
    <row r="48" spans="10:13" ht="12.75">
      <c r="J48" s="2">
        <f t="shared" si="3"/>
        <v>45</v>
      </c>
      <c r="K48" s="1">
        <f>12.9/(1+33.86*EXP(-0.3828*J48))</f>
        <v>12.89998557488005</v>
      </c>
      <c r="L48" s="1">
        <f>$H$2*$H$3/($H$2+($H$3-$H$2)*EXP(-$H$4*J48))</f>
        <v>12.741081069687583</v>
      </c>
      <c r="M48" s="1">
        <f>13/(1+7.5273*EXP(-0.21827*J48))</f>
        <v>12.994694824388706</v>
      </c>
    </row>
    <row r="49" spans="10:13" ht="12.75">
      <c r="J49" s="2">
        <f t="shared" si="3"/>
        <v>46</v>
      </c>
      <c r="K49" s="1">
        <f>12.9/(1+33.86*EXP(-0.3828*J49))</f>
        <v>12.899990162796403</v>
      </c>
      <c r="L49" s="1">
        <f>$H$2*$H$3/($H$2+($H$3-$H$2)*EXP(-$H$4*J49))</f>
        <v>12.741319759330123</v>
      </c>
      <c r="M49" s="1">
        <f>13/(1+7.5273*EXP(-0.21827*J49))</f>
        <v>12.995734783674239</v>
      </c>
    </row>
    <row r="50" spans="10:13" ht="12.75">
      <c r="J50" s="2">
        <f t="shared" si="3"/>
        <v>47</v>
      </c>
      <c r="K50" s="1">
        <f>12.9/(1+33.86*EXP(-0.3828*J50))</f>
        <v>12.899993291524506</v>
      </c>
      <c r="L50" s="1">
        <f>$H$2*$H$3/($H$2+($H$3-$H$2)*EXP(-$H$4*J50))</f>
        <v>12.741504058187624</v>
      </c>
      <c r="M50" s="1">
        <f>13/(1+7.5273*EXP(-0.21827*J50))</f>
        <v>12.99657093633723</v>
      </c>
    </row>
    <row r="51" spans="10:13" ht="12.75">
      <c r="J51" s="2">
        <f t="shared" si="3"/>
        <v>48</v>
      </c>
      <c r="K51" s="1">
        <f>12.9/(1+33.86*EXP(-0.3828*J51))</f>
        <v>12.899995425159242</v>
      </c>
      <c r="L51" s="1">
        <f>$H$2*$H$3/($H$2+($H$3-$H$2)*EXP(-$H$4*J51))</f>
        <v>12.741646359343003</v>
      </c>
      <c r="M51" s="1">
        <f>13/(1+7.5273*EXP(-0.21827*J51))</f>
        <v>12.99724320447223</v>
      </c>
    </row>
    <row r="52" spans="10:13" ht="12.75">
      <c r="J52" s="2">
        <f t="shared" si="3"/>
        <v>49</v>
      </c>
      <c r="K52" s="1">
        <f>12.9/(1+33.86*EXP(-0.3828*J52))</f>
        <v>12.899996880190306</v>
      </c>
      <c r="L52" s="1">
        <f>$H$2*$H$3/($H$2+($H$3-$H$2)*EXP(-$H$4*J52))</f>
        <v>12.74175623251753</v>
      </c>
      <c r="M52" s="1">
        <f>13/(1+7.5273*EXP(-0.21827*J52))</f>
        <v>12.997783696874913</v>
      </c>
    </row>
    <row r="53" spans="10:13" ht="12.75">
      <c r="J53" s="2">
        <f t="shared" si="3"/>
        <v>50</v>
      </c>
      <c r="K53" s="1">
        <f>12.9/(1+33.86*EXP(-0.3828*J53))</f>
        <v>12.899997872447877</v>
      </c>
      <c r="L53" s="1">
        <f>$H$2*$H$3/($H$2+($H$3-$H$2)*EXP(-$H$4*J53))</f>
        <v>12.741841067106536</v>
      </c>
      <c r="M53" s="1">
        <f>13/(1+7.5273*EXP(-0.21827*J53))</f>
        <v>12.998218235830324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2001-08-10T09:46:40Z</dcterms:modified>
  <cp:category/>
  <cp:version/>
  <cp:contentType/>
  <cp:contentStatus/>
</cp:coreProperties>
</file>